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<sst xmlns="http://schemas.openxmlformats.org/spreadsheetml/2006/main" count="55" uniqueCount="54">
  <si>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Roční inflace</t>
  </si>
  <si>
    <t>Kolik chcete spořit měsíčně:</t>
  </si>
  <si>
    <t>Kolik vám měsíčně přispěje stát</t>
  </si>
  <si>
    <t>Státní zhodnocení bude tedy:</t>
  </si>
  <si>
    <t>Banka vám zhodnotí vklady o:</t>
  </si>
  <si>
    <t>Naspořená částka včetně státní podpory</t>
  </si>
  <si>
    <t>Naspořená částka včetně  státní podpory a úroků</t>
  </si>
  <si>
    <t>Roční znehodnocení peněz o inflaci</t>
  </si>
  <si>
    <t>Za uspořenou částku:</t>
  </si>
  <si>
    <t>Včetně státní podpory a zhodnocení bankou</t>
  </si>
  <si>
    <t>Důchodové spoření vám tedy znehodnotí vaše úspory o:</t>
  </si>
  <si>
    <t>2010p</t>
  </si>
  <si>
    <t>Vaše důchodové pojištění</t>
  </si>
  <si>
    <t>Napořená částka - vaše investice</t>
  </si>
  <si>
    <t>Kolik procent vyděláte</t>
  </si>
  <si>
    <t>Na kterou jste vynaložili vaše prostředky v hodnotě:</t>
  </si>
  <si>
    <t>1.rok</t>
  </si>
  <si>
    <t>2. rok</t>
  </si>
  <si>
    <t>3. rok</t>
  </si>
  <si>
    <t>4. rok</t>
  </si>
  <si>
    <t>5. rok</t>
  </si>
  <si>
    <t>6. rok</t>
  </si>
  <si>
    <t>7. rok</t>
  </si>
  <si>
    <t>8. rok</t>
  </si>
  <si>
    <t>9. rok</t>
  </si>
  <si>
    <t>10. rok</t>
  </si>
  <si>
    <t>11. rok</t>
  </si>
  <si>
    <t>12. rok</t>
  </si>
  <si>
    <t>13. rok</t>
  </si>
  <si>
    <t>14. rok</t>
  </si>
  <si>
    <t>15. rok</t>
  </si>
  <si>
    <t>16. rok</t>
  </si>
  <si>
    <t>17. rok</t>
  </si>
  <si>
    <t>18. rok</t>
  </si>
  <si>
    <t>19. rok</t>
  </si>
  <si>
    <t>20. rok</t>
  </si>
  <si>
    <t>21. rok</t>
  </si>
  <si>
    <t>22. rok</t>
  </si>
  <si>
    <t>23. rok</t>
  </si>
  <si>
    <t>Skutečná hodnota naspořených peněz oproti počátečnímu roku spoření díky inflaci(viz žlutý sloupec)</t>
  </si>
  <si>
    <t>Z toho vyplývá, že důchodové pojištění je jeden velký podvod. Na kterém prodělá stát i občan. Pouze je výhodný pro soukromé banky.</t>
  </si>
  <si>
    <t>Výdělek</t>
  </si>
  <si>
    <t>Vyplňte modrá políčka</t>
  </si>
  <si>
    <t>Kolik na vašem důchodovém pojištění proděláte:</t>
  </si>
  <si>
    <t>Pokud by následujích 23 let byla stejná inflace jako v minulých letech tak</t>
  </si>
  <si>
    <t>Důchodové pojištění je jeden velký podvod</t>
  </si>
  <si>
    <t>(to je ten reklamní podvod. Ve skutečnosti jde o zhodnocení pouze ročního vkladu a pouze v danném roce. Nikoliv z celkové částky a po celou dobu)</t>
  </si>
  <si>
    <t>si za 23 let můžete koupit zboží které má hodnotu:</t>
  </si>
  <si>
    <t>Úroky které vám připíše sama banka celkem</t>
  </si>
  <si>
    <t>První rok se samozřejmě jedná o 50% zhodnocení.</t>
  </si>
  <si>
    <t>Rychlejší skok do mínusu v roce 1991 byl způsoben vyšší inflací. Nebýt té vyšší inflace, dostalo by se to do mínusu třeba o dva roky později.</t>
  </si>
  <si>
    <t>Ročně tedy naspoříte:</t>
  </si>
  <si>
    <t>S rostoucí naspořenou částkou však zhodnocení logicky klesá a začíná se více projevovat inflace. Zhodnocuje se totiž pouze naspořená část v aktuálním roce. Tj. ne celý vklad.</t>
  </si>
  <si>
    <t>Kolik zboží si kdy koupíte za stejný obnos roku 1989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</si>
</sst>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\ &quot;Kč&quot;_-;\-* #,##0\ &quot;Kč&quot;_-;_-* &quot;-&quot;??\ &quot;Kč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47" applyNumberFormat="1" applyFont="1" applyAlignment="1">
      <alignment/>
    </xf>
    <xf numFmtId="164" fontId="20" fillId="0" borderId="0" xfId="47" applyNumberFormat="1" applyFont="1" applyAlignment="1">
      <alignment/>
    </xf>
    <xf numFmtId="0" fontId="20" fillId="33" borderId="0" xfId="0" applyFont="1" applyFill="1" applyAlignment="1">
      <alignment/>
    </xf>
    <xf numFmtId="164" fontId="20" fillId="33" borderId="0" xfId="0" applyNumberFormat="1" applyFont="1" applyFill="1" applyAlignment="1">
      <alignment/>
    </xf>
    <xf numFmtId="164" fontId="20" fillId="33" borderId="0" xfId="47" applyNumberFormat="1" applyFont="1" applyFill="1" applyAlignment="1">
      <alignment/>
    </xf>
    <xf numFmtId="165" fontId="0" fillId="0" borderId="0" xfId="0" applyNumberFormat="1" applyAlignment="1">
      <alignment/>
    </xf>
    <xf numFmtId="1" fontId="30" fillId="34" borderId="0" xfId="0" applyNumberFormat="1" applyFont="1" applyFill="1" applyAlignment="1">
      <alignment/>
    </xf>
    <xf numFmtId="164" fontId="0" fillId="35" borderId="0" xfId="47" applyNumberFormat="1" applyFont="1" applyFill="1" applyAlignment="1">
      <alignment/>
    </xf>
    <xf numFmtId="0" fontId="0" fillId="35" borderId="0" xfId="0" applyFill="1" applyAlignment="1">
      <alignment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164" fontId="35" fillId="36" borderId="0" xfId="0" applyNumberFormat="1" applyFont="1" applyFill="1" applyAlignment="1">
      <alignment/>
    </xf>
    <xf numFmtId="0" fontId="20" fillId="37" borderId="0" xfId="0" applyFont="1" applyFill="1" applyAlignment="1">
      <alignment/>
    </xf>
    <xf numFmtId="164" fontId="0" fillId="36" borderId="0" xfId="47" applyNumberFormat="1" applyFont="1" applyFill="1" applyAlignment="1">
      <alignment/>
    </xf>
    <xf numFmtId="0" fontId="0" fillId="33" borderId="0" xfId="0" applyFill="1" applyAlignment="1">
      <alignment wrapText="1"/>
    </xf>
    <xf numFmtId="166" fontId="35" fillId="36" borderId="0" xfId="38" applyNumberFormat="1" applyFont="1" applyFill="1" applyAlignment="1">
      <alignment/>
    </xf>
    <xf numFmtId="9" fontId="30" fillId="19" borderId="0" xfId="47" applyFont="1" applyFill="1" applyAlignment="1">
      <alignment/>
    </xf>
    <xf numFmtId="0" fontId="20" fillId="36" borderId="0" xfId="0" applyFont="1" applyFill="1" applyAlignment="1">
      <alignment/>
    </xf>
    <xf numFmtId="164" fontId="0" fillId="0" borderId="0" xfId="47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4" max="4" width="18.7109375" style="0" customWidth="1"/>
    <col min="5" max="5" width="16.7109375" style="0" customWidth="1"/>
    <col min="6" max="6" width="14.7109375" style="0" customWidth="1"/>
    <col min="7" max="7" width="29.8515625" style="0" customWidth="1"/>
    <col min="8" max="10" width="21.57421875" style="0" customWidth="1"/>
    <col min="11" max="11" width="27.7109375" style="0" customWidth="1"/>
    <col min="13" max="13" width="10.00390625" style="0" customWidth="1"/>
  </cols>
  <sheetData>
    <row r="1" ht="15">
      <c r="G1" s="13" t="s">
        <v>12</v>
      </c>
    </row>
    <row r="2" spans="2:9" ht="15">
      <c r="B2" s="18" t="s">
        <v>45</v>
      </c>
      <c r="C2" s="18"/>
      <c r="D2" s="18"/>
      <c r="E2" s="18"/>
      <c r="G2" t="s">
        <v>1</v>
      </c>
      <c r="H2" s="9">
        <v>500</v>
      </c>
      <c r="I2" s="2" t="s">
        <v>42</v>
      </c>
    </row>
    <row r="3" spans="2:10" ht="15">
      <c r="B3" s="2" t="s">
        <v>42</v>
      </c>
      <c r="G3" t="s">
        <v>2</v>
      </c>
      <c r="H3" s="9">
        <v>150</v>
      </c>
      <c r="I3" s="1"/>
      <c r="J3" s="1"/>
    </row>
    <row r="4" spans="7:10" ht="15">
      <c r="G4" t="s">
        <v>3</v>
      </c>
      <c r="H4" s="17">
        <f>H3/H2</f>
        <v>0.3</v>
      </c>
      <c r="I4" s="19" t="s">
        <v>46</v>
      </c>
      <c r="J4" s="1"/>
    </row>
    <row r="5" spans="7:10" ht="15">
      <c r="G5" t="s">
        <v>51</v>
      </c>
      <c r="H5">
        <f>(H2+H3)*12</f>
        <v>7800</v>
      </c>
      <c r="I5" s="1"/>
      <c r="J5" s="1"/>
    </row>
    <row r="6" spans="7:9" ht="15">
      <c r="G6" t="s">
        <v>4</v>
      </c>
      <c r="H6" s="8">
        <v>0.02</v>
      </c>
      <c r="I6" s="1"/>
    </row>
    <row r="7" spans="2:13" s="11" customFormat="1" ht="60">
      <c r="B7" s="10"/>
      <c r="C7" s="10" t="s">
        <v>0</v>
      </c>
      <c r="D7" s="11" t="s">
        <v>7</v>
      </c>
      <c r="E7" s="10" t="s">
        <v>53</v>
      </c>
      <c r="G7" s="11" t="s">
        <v>13</v>
      </c>
      <c r="H7" s="11" t="s">
        <v>5</v>
      </c>
      <c r="I7" s="11" t="s">
        <v>48</v>
      </c>
      <c r="J7" s="11" t="s">
        <v>6</v>
      </c>
      <c r="K7" s="15" t="s">
        <v>39</v>
      </c>
      <c r="L7" s="11" t="s">
        <v>41</v>
      </c>
      <c r="M7" s="11" t="s">
        <v>14</v>
      </c>
    </row>
    <row r="8" spans="2:14" ht="15">
      <c r="B8" s="3"/>
      <c r="C8" s="3"/>
      <c r="E8" s="5">
        <v>1</v>
      </c>
      <c r="G8">
        <f>$H$2*12</f>
        <v>6000</v>
      </c>
      <c r="H8">
        <f>H5</f>
        <v>7800</v>
      </c>
      <c r="I8">
        <f>H8*$H$6</f>
        <v>156</v>
      </c>
      <c r="J8">
        <f>H8+I8</f>
        <v>7956</v>
      </c>
      <c r="K8" s="6">
        <f>J8*E8</f>
        <v>7956</v>
      </c>
      <c r="L8" s="7">
        <f>K8-G8</f>
        <v>1956</v>
      </c>
      <c r="M8" s="1">
        <f>L8/G8</f>
        <v>0.326</v>
      </c>
      <c r="N8" t="s">
        <v>16</v>
      </c>
    </row>
    <row r="9" spans="2:14" ht="15">
      <c r="B9" s="3">
        <v>1989</v>
      </c>
      <c r="C9" s="3">
        <v>1.4</v>
      </c>
      <c r="D9" s="1">
        <f>1-C9/100</f>
        <v>0.986</v>
      </c>
      <c r="E9" s="4">
        <f>E8*D9</f>
        <v>0.986</v>
      </c>
      <c r="G9">
        <f>$H$2*12+G8</f>
        <v>12000</v>
      </c>
      <c r="H9">
        <f aca="true" t="shared" si="0" ref="H9:H30">$H$5+H8</f>
        <v>15600</v>
      </c>
      <c r="I9">
        <f aca="true" t="shared" si="1" ref="I9:I30">H9*$H$6+I8</f>
        <v>468</v>
      </c>
      <c r="J9">
        <f aca="true" t="shared" si="2" ref="J9:J30">H9+I9</f>
        <v>16068</v>
      </c>
      <c r="K9" s="6">
        <f aca="true" t="shared" si="3" ref="K9:K30">J9*E9</f>
        <v>15843.048</v>
      </c>
      <c r="L9" s="7">
        <f aca="true" t="shared" si="4" ref="L9:L30">K9-G9</f>
        <v>3843.0480000000007</v>
      </c>
      <c r="M9" s="1">
        <f aca="true" t="shared" si="5" ref="M9:M30">L9/G9</f>
        <v>0.32025400000000004</v>
      </c>
      <c r="N9" t="s">
        <v>17</v>
      </c>
    </row>
    <row r="10" spans="2:14" ht="15">
      <c r="B10" s="3">
        <v>1990</v>
      </c>
      <c r="C10" s="3">
        <v>9.7</v>
      </c>
      <c r="D10" s="1">
        <f aca="true" t="shared" si="6" ref="D10:D30">1-C10/100</f>
        <v>0.903</v>
      </c>
      <c r="E10" s="4">
        <f aca="true" t="shared" si="7" ref="E10:E30">E9*D10</f>
        <v>0.890358</v>
      </c>
      <c r="G10">
        <f aca="true" t="shared" si="8" ref="G10:G30">$H$2*12+G9</f>
        <v>18000</v>
      </c>
      <c r="H10">
        <f t="shared" si="0"/>
        <v>23400</v>
      </c>
      <c r="I10">
        <f t="shared" si="1"/>
        <v>936</v>
      </c>
      <c r="J10">
        <f t="shared" si="2"/>
        <v>24336</v>
      </c>
      <c r="K10" s="6">
        <f t="shared" si="3"/>
        <v>21667.752288</v>
      </c>
      <c r="L10" s="7">
        <f t="shared" si="4"/>
        <v>3667.7522879999997</v>
      </c>
      <c r="M10" s="1">
        <f t="shared" si="5"/>
        <v>0.203764016</v>
      </c>
      <c r="N10" t="s">
        <v>18</v>
      </c>
    </row>
    <row r="11" spans="2:14" ht="15">
      <c r="B11" s="3">
        <v>1991</v>
      </c>
      <c r="C11" s="3">
        <v>56.6</v>
      </c>
      <c r="D11" s="1">
        <f t="shared" si="6"/>
        <v>0.43399999999999994</v>
      </c>
      <c r="E11" s="4">
        <f t="shared" si="7"/>
        <v>0.3864153719999999</v>
      </c>
      <c r="G11">
        <f t="shared" si="8"/>
        <v>24000</v>
      </c>
      <c r="H11">
        <f t="shared" si="0"/>
        <v>31200</v>
      </c>
      <c r="I11">
        <f t="shared" si="1"/>
        <v>1560</v>
      </c>
      <c r="J11">
        <f t="shared" si="2"/>
        <v>32760</v>
      </c>
      <c r="K11" s="6">
        <f t="shared" si="3"/>
        <v>12658.967586719997</v>
      </c>
      <c r="L11" s="7">
        <f t="shared" si="4"/>
        <v>-11341.032413280003</v>
      </c>
      <c r="M11" s="14">
        <f t="shared" si="5"/>
        <v>-0.47254301722000014</v>
      </c>
      <c r="N11" t="s">
        <v>19</v>
      </c>
    </row>
    <row r="12" spans="2:14" ht="15">
      <c r="B12" s="3">
        <v>1992</v>
      </c>
      <c r="C12" s="3">
        <v>11.1</v>
      </c>
      <c r="D12" s="1">
        <f t="shared" si="6"/>
        <v>0.889</v>
      </c>
      <c r="E12" s="4">
        <f t="shared" si="7"/>
        <v>0.34352326570799996</v>
      </c>
      <c r="G12">
        <f t="shared" si="8"/>
        <v>30000</v>
      </c>
      <c r="H12">
        <f t="shared" si="0"/>
        <v>39000</v>
      </c>
      <c r="I12">
        <f t="shared" si="1"/>
        <v>2340</v>
      </c>
      <c r="J12">
        <f t="shared" si="2"/>
        <v>41340</v>
      </c>
      <c r="K12" s="6">
        <f t="shared" si="3"/>
        <v>14201.251804368718</v>
      </c>
      <c r="L12" s="7">
        <f t="shared" si="4"/>
        <v>-15798.748195631282</v>
      </c>
      <c r="M12" s="14">
        <f t="shared" si="5"/>
        <v>-0.5266249398543761</v>
      </c>
      <c r="N12" t="s">
        <v>20</v>
      </c>
    </row>
    <row r="13" spans="2:14" ht="15">
      <c r="B13" s="3">
        <v>1993</v>
      </c>
      <c r="C13" s="3">
        <v>20.8</v>
      </c>
      <c r="D13" s="1">
        <f t="shared" si="6"/>
        <v>0.792</v>
      </c>
      <c r="E13" s="4">
        <f t="shared" si="7"/>
        <v>0.272070426440736</v>
      </c>
      <c r="G13">
        <f t="shared" si="8"/>
        <v>36000</v>
      </c>
      <c r="H13">
        <f t="shared" si="0"/>
        <v>46800</v>
      </c>
      <c r="I13">
        <f t="shared" si="1"/>
        <v>3276</v>
      </c>
      <c r="J13">
        <f t="shared" si="2"/>
        <v>50076</v>
      </c>
      <c r="K13" s="6">
        <f t="shared" si="3"/>
        <v>13624.198674446296</v>
      </c>
      <c r="L13" s="7">
        <f t="shared" si="4"/>
        <v>-22375.801325553704</v>
      </c>
      <c r="M13" s="14">
        <f t="shared" si="5"/>
        <v>-0.6215500368209362</v>
      </c>
      <c r="N13" t="s">
        <v>21</v>
      </c>
    </row>
    <row r="14" spans="2:14" ht="15">
      <c r="B14" s="3">
        <v>1994</v>
      </c>
      <c r="C14" s="3">
        <v>10</v>
      </c>
      <c r="D14" s="1">
        <f t="shared" si="6"/>
        <v>0.9</v>
      </c>
      <c r="E14" s="4">
        <f t="shared" si="7"/>
        <v>0.2448633837966624</v>
      </c>
      <c r="G14">
        <f t="shared" si="8"/>
        <v>42000</v>
      </c>
      <c r="H14">
        <f t="shared" si="0"/>
        <v>54600</v>
      </c>
      <c r="I14">
        <f t="shared" si="1"/>
        <v>4368</v>
      </c>
      <c r="J14">
        <f t="shared" si="2"/>
        <v>58968</v>
      </c>
      <c r="K14" s="6">
        <f t="shared" si="3"/>
        <v>14439.104015721588</v>
      </c>
      <c r="L14" s="7">
        <f t="shared" si="4"/>
        <v>-27560.89598427841</v>
      </c>
      <c r="M14" s="14">
        <f t="shared" si="5"/>
        <v>-0.656211809149486</v>
      </c>
      <c r="N14" t="s">
        <v>22</v>
      </c>
    </row>
    <row r="15" spans="2:14" ht="15">
      <c r="B15" s="3">
        <v>1995</v>
      </c>
      <c r="C15" s="3">
        <v>9.1</v>
      </c>
      <c r="D15" s="1">
        <f t="shared" si="6"/>
        <v>0.909</v>
      </c>
      <c r="E15" s="4">
        <f t="shared" si="7"/>
        <v>0.22258081587116613</v>
      </c>
      <c r="G15">
        <f t="shared" si="8"/>
        <v>48000</v>
      </c>
      <c r="H15">
        <f t="shared" si="0"/>
        <v>62400</v>
      </c>
      <c r="I15">
        <f t="shared" si="1"/>
        <v>5616</v>
      </c>
      <c r="J15">
        <f t="shared" si="2"/>
        <v>68016</v>
      </c>
      <c r="K15" s="6">
        <f t="shared" si="3"/>
        <v>15139.056772293236</v>
      </c>
      <c r="L15" s="7">
        <f t="shared" si="4"/>
        <v>-32860.94322770677</v>
      </c>
      <c r="M15" s="14">
        <f t="shared" si="5"/>
        <v>-0.6846029839105576</v>
      </c>
      <c r="N15" t="s">
        <v>23</v>
      </c>
    </row>
    <row r="16" spans="2:14" ht="15">
      <c r="B16" s="3">
        <v>1996</v>
      </c>
      <c r="C16" s="3">
        <v>8.8</v>
      </c>
      <c r="D16" s="1">
        <f t="shared" si="6"/>
        <v>0.912</v>
      </c>
      <c r="E16" s="4">
        <f t="shared" si="7"/>
        <v>0.2029937040745035</v>
      </c>
      <c r="G16">
        <f t="shared" si="8"/>
        <v>54000</v>
      </c>
      <c r="H16">
        <f t="shared" si="0"/>
        <v>70200</v>
      </c>
      <c r="I16">
        <f t="shared" si="1"/>
        <v>7020</v>
      </c>
      <c r="J16">
        <f t="shared" si="2"/>
        <v>77220</v>
      </c>
      <c r="K16" s="6">
        <f t="shared" si="3"/>
        <v>15675.173828633162</v>
      </c>
      <c r="L16" s="7">
        <f t="shared" si="4"/>
        <v>-38324.82617136684</v>
      </c>
      <c r="M16" s="14">
        <f t="shared" si="5"/>
        <v>-0.70971900317346</v>
      </c>
      <c r="N16" t="s">
        <v>24</v>
      </c>
    </row>
    <row r="17" spans="2:14" ht="15">
      <c r="B17" s="3">
        <v>1997</v>
      </c>
      <c r="C17" s="3">
        <v>8.5</v>
      </c>
      <c r="D17" s="1">
        <f t="shared" si="6"/>
        <v>0.915</v>
      </c>
      <c r="E17" s="4">
        <f t="shared" si="7"/>
        <v>0.18573923922817073</v>
      </c>
      <c r="G17">
        <f t="shared" si="8"/>
        <v>60000</v>
      </c>
      <c r="H17">
        <f t="shared" si="0"/>
        <v>78000</v>
      </c>
      <c r="I17">
        <f t="shared" si="1"/>
        <v>8580</v>
      </c>
      <c r="J17">
        <f t="shared" si="2"/>
        <v>86580</v>
      </c>
      <c r="K17" s="6">
        <f t="shared" si="3"/>
        <v>16081.303332375022</v>
      </c>
      <c r="L17" s="7">
        <f t="shared" si="4"/>
        <v>-43918.69666762498</v>
      </c>
      <c r="M17" s="14">
        <f t="shared" si="5"/>
        <v>-0.7319782777937497</v>
      </c>
      <c r="N17" t="s">
        <v>25</v>
      </c>
    </row>
    <row r="18" spans="2:14" ht="15">
      <c r="B18" s="3">
        <v>1998</v>
      </c>
      <c r="C18" s="3">
        <v>10.7</v>
      </c>
      <c r="D18" s="1">
        <f t="shared" si="6"/>
        <v>0.893</v>
      </c>
      <c r="E18" s="4">
        <f t="shared" si="7"/>
        <v>0.16586514063075647</v>
      </c>
      <c r="G18">
        <f t="shared" si="8"/>
        <v>66000</v>
      </c>
      <c r="H18">
        <f t="shared" si="0"/>
        <v>85800</v>
      </c>
      <c r="I18">
        <f t="shared" si="1"/>
        <v>10296</v>
      </c>
      <c r="J18">
        <f t="shared" si="2"/>
        <v>96096</v>
      </c>
      <c r="K18" s="6">
        <f t="shared" si="3"/>
        <v>15938.976554053173</v>
      </c>
      <c r="L18" s="7">
        <f t="shared" si="4"/>
        <v>-50061.02344594683</v>
      </c>
      <c r="M18" s="14">
        <f t="shared" si="5"/>
        <v>-0.7585003552416186</v>
      </c>
      <c r="N18" t="s">
        <v>26</v>
      </c>
    </row>
    <row r="19" spans="2:14" ht="15">
      <c r="B19" s="3">
        <v>1999</v>
      </c>
      <c r="C19" s="3">
        <v>2.1</v>
      </c>
      <c r="D19" s="1">
        <f t="shared" si="6"/>
        <v>0.979</v>
      </c>
      <c r="E19" s="4">
        <f t="shared" si="7"/>
        <v>0.1623819726775106</v>
      </c>
      <c r="G19">
        <f t="shared" si="8"/>
        <v>72000</v>
      </c>
      <c r="H19">
        <f t="shared" si="0"/>
        <v>93600</v>
      </c>
      <c r="I19">
        <f t="shared" si="1"/>
        <v>12168</v>
      </c>
      <c r="J19">
        <f t="shared" si="2"/>
        <v>105768</v>
      </c>
      <c r="K19" s="6">
        <f t="shared" si="3"/>
        <v>17174.81648615494</v>
      </c>
      <c r="L19" s="7">
        <f t="shared" si="4"/>
        <v>-54825.183513845055</v>
      </c>
      <c r="M19" s="14">
        <f t="shared" si="5"/>
        <v>-0.7614608821367369</v>
      </c>
      <c r="N19" t="s">
        <v>27</v>
      </c>
    </row>
    <row r="20" spans="2:14" ht="15">
      <c r="B20" s="3">
        <v>2000</v>
      </c>
      <c r="C20" s="3">
        <v>3.9</v>
      </c>
      <c r="D20" s="1">
        <f t="shared" si="6"/>
        <v>0.961</v>
      </c>
      <c r="E20" s="4">
        <f t="shared" si="7"/>
        <v>0.15604907574308766</v>
      </c>
      <c r="G20">
        <f t="shared" si="8"/>
        <v>78000</v>
      </c>
      <c r="H20">
        <f t="shared" si="0"/>
        <v>101400</v>
      </c>
      <c r="I20">
        <f t="shared" si="1"/>
        <v>14196</v>
      </c>
      <c r="J20">
        <f t="shared" si="2"/>
        <v>115596</v>
      </c>
      <c r="K20" s="6">
        <f t="shared" si="3"/>
        <v>18038.648959597962</v>
      </c>
      <c r="L20" s="7">
        <f t="shared" si="4"/>
        <v>-59961.351040402034</v>
      </c>
      <c r="M20" s="14">
        <f t="shared" si="5"/>
        <v>-0.7687352697487441</v>
      </c>
      <c r="N20" t="s">
        <v>28</v>
      </c>
    </row>
    <row r="21" spans="2:14" ht="15">
      <c r="B21" s="3">
        <v>2001</v>
      </c>
      <c r="C21" s="3">
        <v>4.7</v>
      </c>
      <c r="D21" s="1">
        <f t="shared" si="6"/>
        <v>0.953</v>
      </c>
      <c r="E21" s="4">
        <f t="shared" si="7"/>
        <v>0.14871476918316254</v>
      </c>
      <c r="G21">
        <f t="shared" si="8"/>
        <v>84000</v>
      </c>
      <c r="H21">
        <f t="shared" si="0"/>
        <v>109200</v>
      </c>
      <c r="I21">
        <f t="shared" si="1"/>
        <v>16380</v>
      </c>
      <c r="J21">
        <f t="shared" si="2"/>
        <v>125580</v>
      </c>
      <c r="K21" s="6">
        <f t="shared" si="3"/>
        <v>18675.60071402155</v>
      </c>
      <c r="L21" s="7">
        <f t="shared" si="4"/>
        <v>-65324.39928597845</v>
      </c>
      <c r="M21" s="14">
        <f t="shared" si="5"/>
        <v>-0.777671420071172</v>
      </c>
      <c r="N21" t="s">
        <v>29</v>
      </c>
    </row>
    <row r="22" spans="2:14" ht="15">
      <c r="B22" s="3">
        <v>2002</v>
      </c>
      <c r="C22" s="3">
        <v>1.8</v>
      </c>
      <c r="D22" s="1">
        <f t="shared" si="6"/>
        <v>0.982</v>
      </c>
      <c r="E22" s="4">
        <f t="shared" si="7"/>
        <v>0.14603790333786562</v>
      </c>
      <c r="G22">
        <f t="shared" si="8"/>
        <v>90000</v>
      </c>
      <c r="H22">
        <f t="shared" si="0"/>
        <v>117000</v>
      </c>
      <c r="I22">
        <f t="shared" si="1"/>
        <v>18720</v>
      </c>
      <c r="J22">
        <f t="shared" si="2"/>
        <v>135720</v>
      </c>
      <c r="K22" s="6">
        <f t="shared" si="3"/>
        <v>19820.264241015124</v>
      </c>
      <c r="L22" s="7">
        <f t="shared" si="4"/>
        <v>-70179.73575898487</v>
      </c>
      <c r="M22" s="14">
        <f t="shared" si="5"/>
        <v>-0.7797748417664986</v>
      </c>
      <c r="N22" t="s">
        <v>30</v>
      </c>
    </row>
    <row r="23" spans="2:14" ht="15">
      <c r="B23" s="3">
        <v>2003</v>
      </c>
      <c r="C23" s="3">
        <v>0.1</v>
      </c>
      <c r="D23" s="1">
        <f t="shared" si="6"/>
        <v>0.999</v>
      </c>
      <c r="E23" s="4">
        <f t="shared" si="7"/>
        <v>0.14589186543452776</v>
      </c>
      <c r="G23">
        <f t="shared" si="8"/>
        <v>96000</v>
      </c>
      <c r="H23">
        <f t="shared" si="0"/>
        <v>124800</v>
      </c>
      <c r="I23">
        <f t="shared" si="1"/>
        <v>21216</v>
      </c>
      <c r="J23">
        <f t="shared" si="2"/>
        <v>146016</v>
      </c>
      <c r="K23" s="6">
        <f t="shared" si="3"/>
        <v>21302.546623288006</v>
      </c>
      <c r="L23" s="7">
        <f t="shared" si="4"/>
        <v>-74697.45337671199</v>
      </c>
      <c r="M23" s="14">
        <f t="shared" si="5"/>
        <v>-0.7780984726740832</v>
      </c>
      <c r="N23" t="s">
        <v>31</v>
      </c>
    </row>
    <row r="24" spans="2:14" ht="15">
      <c r="B24" s="3">
        <v>2004</v>
      </c>
      <c r="C24" s="3">
        <v>2.8</v>
      </c>
      <c r="D24" s="1">
        <f t="shared" si="6"/>
        <v>0.972</v>
      </c>
      <c r="E24" s="4">
        <f t="shared" si="7"/>
        <v>0.14180689320236098</v>
      </c>
      <c r="G24">
        <f t="shared" si="8"/>
        <v>102000</v>
      </c>
      <c r="H24">
        <f t="shared" si="0"/>
        <v>132600</v>
      </c>
      <c r="I24">
        <f t="shared" si="1"/>
        <v>23868</v>
      </c>
      <c r="J24">
        <f t="shared" si="2"/>
        <v>156468</v>
      </c>
      <c r="K24" s="6">
        <f t="shared" si="3"/>
        <v>22188.240965587018</v>
      </c>
      <c r="L24" s="7">
        <f t="shared" si="4"/>
        <v>-79811.75903441299</v>
      </c>
      <c r="M24" s="14">
        <f t="shared" si="5"/>
        <v>-0.7824682258275782</v>
      </c>
      <c r="N24" t="s">
        <v>32</v>
      </c>
    </row>
    <row r="25" spans="2:14" ht="15">
      <c r="B25" s="3">
        <v>2005</v>
      </c>
      <c r="C25" s="3">
        <v>1.9</v>
      </c>
      <c r="D25" s="1">
        <f t="shared" si="6"/>
        <v>0.981</v>
      </c>
      <c r="E25" s="4">
        <f t="shared" si="7"/>
        <v>0.1391125622315161</v>
      </c>
      <c r="G25">
        <f t="shared" si="8"/>
        <v>108000</v>
      </c>
      <c r="H25">
        <f t="shared" si="0"/>
        <v>140400</v>
      </c>
      <c r="I25">
        <f t="shared" si="1"/>
        <v>26676</v>
      </c>
      <c r="J25">
        <f t="shared" si="2"/>
        <v>167076</v>
      </c>
      <c r="K25" s="6">
        <f t="shared" si="3"/>
        <v>23242.370447392786</v>
      </c>
      <c r="L25" s="7">
        <f t="shared" si="4"/>
        <v>-84757.62955260722</v>
      </c>
      <c r="M25" s="14">
        <f t="shared" si="5"/>
        <v>-0.7847928662278446</v>
      </c>
      <c r="N25" t="s">
        <v>33</v>
      </c>
    </row>
    <row r="26" spans="2:14" ht="15">
      <c r="B26" s="3">
        <v>2006</v>
      </c>
      <c r="C26" s="3">
        <v>2.5</v>
      </c>
      <c r="D26" s="1">
        <f t="shared" si="6"/>
        <v>0.975</v>
      </c>
      <c r="E26" s="4">
        <f t="shared" si="7"/>
        <v>0.1356347481757282</v>
      </c>
      <c r="G26">
        <f t="shared" si="8"/>
        <v>114000</v>
      </c>
      <c r="H26">
        <f t="shared" si="0"/>
        <v>148200</v>
      </c>
      <c r="I26">
        <f t="shared" si="1"/>
        <v>29640</v>
      </c>
      <c r="J26">
        <f t="shared" si="2"/>
        <v>177840</v>
      </c>
      <c r="K26" s="6">
        <f t="shared" si="3"/>
        <v>24121.283615571505</v>
      </c>
      <c r="L26" s="7">
        <f t="shared" si="4"/>
        <v>-89878.7163844285</v>
      </c>
      <c r="M26" s="14">
        <f t="shared" si="5"/>
        <v>-0.788409792845864</v>
      </c>
      <c r="N26" t="s">
        <v>34</v>
      </c>
    </row>
    <row r="27" spans="2:14" ht="15">
      <c r="B27" s="3">
        <v>2007</v>
      </c>
      <c r="C27" s="3">
        <v>2.8</v>
      </c>
      <c r="D27" s="1">
        <f t="shared" si="6"/>
        <v>0.972</v>
      </c>
      <c r="E27" s="4">
        <f t="shared" si="7"/>
        <v>0.13183697522680782</v>
      </c>
      <c r="G27">
        <f t="shared" si="8"/>
        <v>120000</v>
      </c>
      <c r="H27">
        <f t="shared" si="0"/>
        <v>156000</v>
      </c>
      <c r="I27">
        <f t="shared" si="1"/>
        <v>32760</v>
      </c>
      <c r="J27">
        <f t="shared" si="2"/>
        <v>188760</v>
      </c>
      <c r="K27" s="6">
        <f t="shared" si="3"/>
        <v>24885.547443812244</v>
      </c>
      <c r="L27" s="7">
        <f t="shared" si="4"/>
        <v>-95114.45255618775</v>
      </c>
      <c r="M27" s="14">
        <f t="shared" si="5"/>
        <v>-0.7926204379682312</v>
      </c>
      <c r="N27" t="s">
        <v>35</v>
      </c>
    </row>
    <row r="28" spans="2:14" ht="15">
      <c r="B28" s="3">
        <v>2008</v>
      </c>
      <c r="C28" s="3">
        <v>6.3</v>
      </c>
      <c r="D28" s="1">
        <f t="shared" si="6"/>
        <v>0.937</v>
      </c>
      <c r="E28" s="4">
        <f t="shared" si="7"/>
        <v>0.12353124578751894</v>
      </c>
      <c r="G28">
        <f t="shared" si="8"/>
        <v>126000</v>
      </c>
      <c r="H28">
        <f t="shared" si="0"/>
        <v>163800</v>
      </c>
      <c r="I28">
        <f t="shared" si="1"/>
        <v>36036</v>
      </c>
      <c r="J28">
        <f t="shared" si="2"/>
        <v>199836</v>
      </c>
      <c r="K28" s="6">
        <f t="shared" si="3"/>
        <v>24685.990033194634</v>
      </c>
      <c r="L28" s="7">
        <f t="shared" si="4"/>
        <v>-101314.00996680537</v>
      </c>
      <c r="M28" s="14">
        <f t="shared" si="5"/>
        <v>-0.804079444180995</v>
      </c>
      <c r="N28" t="s">
        <v>36</v>
      </c>
    </row>
    <row r="29" spans="2:14" ht="15">
      <c r="B29" s="3">
        <v>2009</v>
      </c>
      <c r="C29" s="3">
        <v>1</v>
      </c>
      <c r="D29" s="1">
        <f t="shared" si="6"/>
        <v>0.99</v>
      </c>
      <c r="E29" s="4">
        <f t="shared" si="7"/>
        <v>0.12229593332964375</v>
      </c>
      <c r="G29">
        <f t="shared" si="8"/>
        <v>132000</v>
      </c>
      <c r="H29">
        <f t="shared" si="0"/>
        <v>171600</v>
      </c>
      <c r="I29">
        <f t="shared" si="1"/>
        <v>39468</v>
      </c>
      <c r="J29">
        <f t="shared" si="2"/>
        <v>211068</v>
      </c>
      <c r="K29" s="6">
        <f t="shared" si="3"/>
        <v>25812.75805602125</v>
      </c>
      <c r="L29" s="7">
        <f t="shared" si="4"/>
        <v>-106187.24194397875</v>
      </c>
      <c r="M29" s="14">
        <f t="shared" si="5"/>
        <v>-0.8044488026058996</v>
      </c>
      <c r="N29" t="s">
        <v>37</v>
      </c>
    </row>
    <row r="30" spans="2:14" ht="15">
      <c r="B30" s="3" t="s">
        <v>11</v>
      </c>
      <c r="C30" s="3">
        <v>0.9</v>
      </c>
      <c r="D30" s="1">
        <f t="shared" si="6"/>
        <v>0.991</v>
      </c>
      <c r="E30" s="4">
        <f t="shared" si="7"/>
        <v>0.12119526992967695</v>
      </c>
      <c r="G30">
        <f t="shared" si="8"/>
        <v>138000</v>
      </c>
      <c r="H30">
        <f t="shared" si="0"/>
        <v>179400</v>
      </c>
      <c r="I30">
        <f t="shared" si="1"/>
        <v>43056</v>
      </c>
      <c r="J30">
        <f t="shared" si="2"/>
        <v>222456</v>
      </c>
      <c r="K30" s="6">
        <f t="shared" si="3"/>
        <v>26960.614967476216</v>
      </c>
      <c r="L30" s="7">
        <f t="shared" si="4"/>
        <v>-111039.38503252379</v>
      </c>
      <c r="M30" s="14">
        <f t="shared" si="5"/>
        <v>-0.8046332248733608</v>
      </c>
      <c r="N30" t="s">
        <v>38</v>
      </c>
    </row>
    <row r="32" spans="2:13" ht="15">
      <c r="B32" t="s">
        <v>44</v>
      </c>
      <c r="M32" t="s">
        <v>49</v>
      </c>
    </row>
    <row r="33" spans="2:13" ht="15">
      <c r="B33" t="s">
        <v>8</v>
      </c>
      <c r="F33" s="16">
        <f>J30</f>
        <v>222456</v>
      </c>
      <c r="G33" t="s">
        <v>9</v>
      </c>
      <c r="M33" t="s">
        <v>52</v>
      </c>
    </row>
    <row r="34" spans="2:13" ht="15">
      <c r="B34" t="s">
        <v>15</v>
      </c>
      <c r="F34" s="16">
        <f>G30</f>
        <v>138000</v>
      </c>
      <c r="M34" t="s">
        <v>50</v>
      </c>
    </row>
    <row r="35" spans="2:6" ht="15">
      <c r="B35" t="s">
        <v>47</v>
      </c>
      <c r="F35" s="16">
        <f>K30</f>
        <v>26960.614967476216</v>
      </c>
    </row>
    <row r="36" spans="2:6" ht="15">
      <c r="B36" t="s">
        <v>10</v>
      </c>
      <c r="F36" s="12">
        <f>-M30</f>
        <v>0.8046332248733608</v>
      </c>
    </row>
    <row r="37" spans="2:6" ht="15">
      <c r="B37" t="s">
        <v>43</v>
      </c>
      <c r="F37" s="16">
        <f>-L30</f>
        <v>111039.38503252379</v>
      </c>
    </row>
    <row r="38" ht="15">
      <c r="B38" t="s">
        <v>40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Martin</cp:lastModifiedBy>
  <dcterms:created xsi:type="dcterms:W3CDTF">2010-05-15T18:40:51Z</dcterms:created>
  <dcterms:modified xsi:type="dcterms:W3CDTF">2012-02-08T06:56:01Z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